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4 BIME" sheetId="1" r:id="rId1"/>
  </sheets>
  <definedNames>
    <definedName name="Excel_BuiltIn_Print_Area_1_1">"$#REF!.$A$1:$G$54"</definedName>
    <definedName name="Excel_BuiltIn_Print_Area_10">"$#REF!.$A$1:$G$54"</definedName>
  </definedNames>
  <calcPr calcId="125725"/>
</workbook>
</file>

<file path=xl/calcChain.xml><?xml version="1.0" encoding="utf-8"?>
<calcChain xmlns="http://schemas.openxmlformats.org/spreadsheetml/2006/main">
  <c r="H37" i="1"/>
  <c r="J35"/>
  <c r="I35"/>
  <c r="H35"/>
  <c r="G33"/>
  <c r="F33"/>
  <c r="J33" s="1"/>
  <c r="E33"/>
  <c r="I33" s="1"/>
  <c r="D33"/>
  <c r="H33" s="1"/>
  <c r="C33"/>
  <c r="B33"/>
  <c r="J32"/>
  <c r="I32"/>
  <c r="H32"/>
  <c r="C32"/>
  <c r="G31"/>
  <c r="F31"/>
  <c r="J31" s="1"/>
  <c r="E31"/>
  <c r="I31" s="1"/>
  <c r="D31"/>
  <c r="H31" s="1"/>
  <c r="B31"/>
  <c r="C31" s="1"/>
  <c r="J30"/>
  <c r="I30"/>
  <c r="H30"/>
  <c r="C30"/>
  <c r="G29"/>
  <c r="F29"/>
  <c r="J29" s="1"/>
  <c r="E29"/>
  <c r="I29" s="1"/>
  <c r="D29"/>
  <c r="C29" s="1"/>
  <c r="B29"/>
  <c r="G28"/>
  <c r="F28"/>
  <c r="J28" s="1"/>
  <c r="E28"/>
  <c r="I28" s="1"/>
  <c r="D28"/>
  <c r="H28" s="1"/>
  <c r="B28"/>
  <c r="G27"/>
  <c r="F27"/>
  <c r="J27" s="1"/>
  <c r="E27"/>
  <c r="I27" s="1"/>
  <c r="D27"/>
  <c r="H27" s="1"/>
  <c r="C27"/>
  <c r="B27"/>
  <c r="G26"/>
  <c r="G34" s="1"/>
  <c r="G36" s="1"/>
  <c r="G38" s="1"/>
  <c r="F26"/>
  <c r="F34" s="1"/>
  <c r="E26"/>
  <c r="E34" s="1"/>
  <c r="D26"/>
  <c r="D34" s="1"/>
  <c r="B26"/>
  <c r="B34" s="1"/>
  <c r="B36" s="1"/>
  <c r="B38" s="1"/>
  <c r="J20"/>
  <c r="D18"/>
  <c r="J18" s="1"/>
  <c r="J17" s="1"/>
  <c r="H17"/>
  <c r="D17"/>
  <c r="B17"/>
  <c r="D16"/>
  <c r="J16" s="1"/>
  <c r="J15"/>
  <c r="H14"/>
  <c r="H19" s="1"/>
  <c r="B14"/>
  <c r="B19" s="1"/>
  <c r="B21" s="1"/>
  <c r="B23" s="1"/>
  <c r="J12"/>
  <c r="J11"/>
  <c r="H11"/>
  <c r="F11"/>
  <c r="D11"/>
  <c r="B11"/>
  <c r="F10"/>
  <c r="D10"/>
  <c r="J10" s="1"/>
  <c r="D9"/>
  <c r="J9" s="1"/>
  <c r="H8"/>
  <c r="J8" s="1"/>
  <c r="D8"/>
  <c r="F8" s="1"/>
  <c r="H7"/>
  <c r="J7" s="1"/>
  <c r="D7"/>
  <c r="F7" s="1"/>
  <c r="H6"/>
  <c r="J6" s="1"/>
  <c r="D6"/>
  <c r="B6"/>
  <c r="D36" l="1"/>
  <c r="H34"/>
  <c r="F36"/>
  <c r="J34"/>
  <c r="H21"/>
  <c r="E36"/>
  <c r="I34"/>
  <c r="F9"/>
  <c r="F6" s="1"/>
  <c r="D14"/>
  <c r="F16"/>
  <c r="F14" s="1"/>
  <c r="F18"/>
  <c r="F17" s="1"/>
  <c r="C26"/>
  <c r="C34" s="1"/>
  <c r="C36" s="1"/>
  <c r="C38" s="1"/>
  <c r="I26"/>
  <c r="C28"/>
  <c r="H29"/>
  <c r="H26"/>
  <c r="J26"/>
  <c r="D19" l="1"/>
  <c r="J14"/>
  <c r="E38"/>
  <c r="I38" s="1"/>
  <c r="I36"/>
  <c r="J36"/>
  <c r="H22"/>
  <c r="H23" s="1"/>
  <c r="F37" s="1"/>
  <c r="F38" s="1"/>
  <c r="J38"/>
  <c r="H36"/>
  <c r="D38"/>
  <c r="H38" s="1"/>
  <c r="F19"/>
  <c r="F21" s="1"/>
  <c r="F23" s="1"/>
  <c r="D21" l="1"/>
  <c r="J19"/>
  <c r="D23" l="1"/>
  <c r="J21"/>
  <c r="J23" s="1"/>
</calcChain>
</file>

<file path=xl/sharedStrings.xml><?xml version="1.0" encoding="utf-8"?>
<sst xmlns="http://schemas.openxmlformats.org/spreadsheetml/2006/main" count="54" uniqueCount="53">
  <si>
    <t>RELATÓRIO RESUMIDO DE EXECUÇÃO ORÇAMENTÁRIA</t>
  </si>
  <si>
    <t>(Artigo 52, incisos I e II, alíneas "a" e "b", da LC. 101/00)</t>
  </si>
  <si>
    <t>Empresa Municipal de Desenvolvimento Urbano e Rural de Bauru - EMDURB</t>
  </si>
  <si>
    <t>4º Bimestre 2020</t>
  </si>
  <si>
    <t>RECEITAS</t>
  </si>
  <si>
    <t>Previsão Inicial</t>
  </si>
  <si>
    <t>Previsão atualizada</t>
  </si>
  <si>
    <t>Previstas até o Bimestre</t>
  </si>
  <si>
    <t>Realizadas até bimestre</t>
  </si>
  <si>
    <t>Saldo à realizar</t>
  </si>
  <si>
    <t>RECEITAS CORRENTES</t>
  </si>
  <si>
    <t>RECEITA TRIBUTÁRIA</t>
  </si>
  <si>
    <t>RECEITA PATRIMONIAL</t>
  </si>
  <si>
    <t>RECEITA DE SERVIÇOS</t>
  </si>
  <si>
    <t>OUTRAS RECEITAS CORRENTES</t>
  </si>
  <si>
    <t>RECEITAS DE CAPITAL</t>
  </si>
  <si>
    <t>AVALIAÇÃO DE BENS</t>
  </si>
  <si>
    <t>(-) DEDUÇÕES DA RECEITA</t>
  </si>
  <si>
    <t>RECEITAS CORRENTES - INTRA-ORÇAMENTÁRIAS</t>
  </si>
  <si>
    <t>RECEITA TRIBUTÁRIA – INTRA-ORÇAMENTÁRIAS</t>
  </si>
  <si>
    <t>RECEITA DE SERVIÇOS – INTRA-ORÇAMENTÁRIAS</t>
  </si>
  <si>
    <t>RECEITAS DE CAPITAL - INTRA-ORÇAMENTÁRIAS</t>
  </si>
  <si>
    <t>RECEITAS DE CAPITAL – INTRA-ORÇAMENTÁRIAS</t>
  </si>
  <si>
    <t>SUBTOTAL DAS RECEITAS (I)</t>
  </si>
  <si>
    <t>OPERAÇÃO DE CRÉDITO (II)</t>
  </si>
  <si>
    <t>SUBTOTAL COM FINANCIAMENTO (III)=(I+II)</t>
  </si>
  <si>
    <t>DEFICIT (IV)</t>
  </si>
  <si>
    <t>TOTAL (V)=(III+IV)</t>
  </si>
  <si>
    <t>DESPESAS</t>
  </si>
  <si>
    <t>Previsão inicial</t>
  </si>
  <si>
    <t>Créd. Adic. / anulações</t>
  </si>
  <si>
    <t>Dotação atualizada</t>
  </si>
  <si>
    <t>Empenhado</t>
  </si>
  <si>
    <t>Liquidado</t>
  </si>
  <si>
    <t>Pago</t>
  </si>
  <si>
    <t>Saldo à Empenhar</t>
  </si>
  <si>
    <t>Saldo à Liquidar</t>
  </si>
  <si>
    <t>Saldo à Pagar</t>
  </si>
  <si>
    <t>PESSOAL E ENCARGOS SOCIAIS</t>
  </si>
  <si>
    <t>DESPESAS CORRENTES</t>
  </si>
  <si>
    <t>DESPESAS DE CAPITAL</t>
  </si>
  <si>
    <t>INVESTIMENTOS</t>
  </si>
  <si>
    <t>AMORTIZAÇÃO / REFINANCIAMENTO DA DÍVIDA</t>
  </si>
  <si>
    <t>RESERVA DE CONTINGÊNCIA</t>
  </si>
  <si>
    <t>DESPESAS INTRA-ORÇAMENTÁRIAS</t>
  </si>
  <si>
    <t>SUBTOTAL DAS DESPESAS (VI)</t>
  </si>
  <si>
    <t>AMORTIZAÇÃO DA DIVIDA - REFINANC. (VII)</t>
  </si>
  <si>
    <t>SUBTOTAL COM REFINANCIAMENTO (VIII) = (VI+VII)</t>
  </si>
  <si>
    <t>SUPERÁVIT (IX)</t>
  </si>
  <si>
    <t>TOTAL (X) = (VI+VII)</t>
  </si>
  <si>
    <t>Elizeu Eclair T. Borges                 João Carlos Tascin                                             Livia Tavares Benetti               Thaize Aparecida Martins de Abreu</t>
  </si>
  <si>
    <t>Presidente da EMDURB               Diretor Administrativo Financeiro – Interino                 Contadora                       Resp. Controle Interno</t>
  </si>
  <si>
    <t xml:space="preserve">                                                                                                                                  CRC 1SP268936/O-0                        Exercício 2020</t>
  </si>
</sst>
</file>

<file path=xl/styles.xml><?xml version="1.0" encoding="utf-8"?>
<styleSheet xmlns="http://schemas.openxmlformats.org/spreadsheetml/2006/main">
  <numFmts count="2">
    <numFmt numFmtId="164" formatCode="#,##0.00\ ;&quot; (&quot;#,##0.00\);&quot; -&quot;#\ ;@\ "/>
    <numFmt numFmtId="165" formatCode="[$R$-416]\ #,##0.00;[Red]\-[$R$-416]\ #,##0.00"/>
  </numFmts>
  <fonts count="5">
    <font>
      <sz val="10"/>
      <name val="Arial"/>
      <family val="2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2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1" applyFont="1" applyBorder="1" applyAlignment="1" applyProtection="1">
      <alignment horizontal="center"/>
    </xf>
    <xf numFmtId="164" fontId="2" fillId="0" borderId="1" xfId="0" applyNumberFormat="1" applyFont="1" applyBorder="1" applyAlignment="1"/>
    <xf numFmtId="0" fontId="3" fillId="0" borderId="1" xfId="0" applyFont="1" applyBorder="1"/>
    <xf numFmtId="164" fontId="3" fillId="0" borderId="1" xfId="1" applyFont="1" applyBorder="1" applyAlignment="1" applyProtection="1">
      <alignment horizontal="center"/>
    </xf>
    <xf numFmtId="164" fontId="3" fillId="0" borderId="1" xfId="0" applyNumberFormat="1" applyFont="1" applyBorder="1" applyAlignment="1"/>
    <xf numFmtId="164" fontId="2" fillId="0" borderId="1" xfId="1" applyFont="1" applyBorder="1" applyAlignment="1" applyProtection="1">
      <alignment horizontal="center" vertical="center"/>
    </xf>
    <xf numFmtId="164" fontId="3" fillId="0" borderId="1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right" vertical="center"/>
    </xf>
    <xf numFmtId="164" fontId="2" fillId="0" borderId="1" xfId="1" applyFont="1" applyBorder="1" applyAlignment="1" applyProtection="1">
      <alignment vertical="center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2" fillId="0" borderId="1" xfId="1" applyFont="1" applyBorder="1" applyAlignment="1" applyProtection="1">
      <alignment horizontal="center" wrapText="1"/>
    </xf>
    <xf numFmtId="164" fontId="2" fillId="0" borderId="1" xfId="1" applyFont="1" applyBorder="1" applyAlignment="1" applyProtection="1"/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164" fontId="3" fillId="0" borderId="1" xfId="1" applyFont="1" applyBorder="1" applyAlignment="1" applyProtection="1"/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right" wrapText="1"/>
    </xf>
    <xf numFmtId="165" fontId="0" fillId="0" borderId="0" xfId="0" applyNumberFormat="1"/>
    <xf numFmtId="164" fontId="0" fillId="0" borderId="0" xfId="0" applyNumberFormat="1"/>
    <xf numFmtId="0" fontId="0" fillId="0" borderId="0" xfId="0" applyFont="1" applyAlignment="1"/>
    <xf numFmtId="0" fontId="0" fillId="0" borderId="0" xfId="0" applyFont="1" applyBorder="1"/>
    <xf numFmtId="0" fontId="0" fillId="0" borderId="0" xfId="0" applyFo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zoomScaleNormal="100" workbookViewId="0">
      <pane xSplit="1" topLeftCell="B1" activePane="topRight" state="frozen"/>
      <selection pane="topRight" activeCell="A11" sqref="A11"/>
    </sheetView>
  </sheetViews>
  <sheetFormatPr defaultRowHeight="12.75"/>
  <cols>
    <col min="1" max="1" width="43.85546875" customWidth="1"/>
    <col min="2" max="2" width="12.5703125" customWidth="1"/>
    <col min="3" max="3" width="11.5703125" customWidth="1"/>
    <col min="4" max="4" width="15.42578125" customWidth="1"/>
    <col min="5" max="5" width="13.28515625" customWidth="1"/>
    <col min="6" max="6" width="12.42578125" customWidth="1"/>
    <col min="7" max="7" width="13.28515625" customWidth="1"/>
    <col min="8" max="8" width="12.85546875" customWidth="1"/>
    <col min="9" max="9" width="13.42578125" customWidth="1"/>
    <col min="10" max="10" width="15.14062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</row>
    <row r="3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</row>
    <row r="4" spans="1:10">
      <c r="A4" s="2"/>
      <c r="B4" s="2"/>
      <c r="C4" s="1" t="s">
        <v>3</v>
      </c>
      <c r="D4" s="1"/>
      <c r="E4" s="2"/>
      <c r="F4" s="2"/>
      <c r="G4" s="2"/>
      <c r="H4" s="2"/>
      <c r="I4" s="2"/>
      <c r="J4" s="2"/>
    </row>
    <row r="5" spans="1:10">
      <c r="A5" s="4" t="s">
        <v>4</v>
      </c>
      <c r="B5" s="5" t="s">
        <v>5</v>
      </c>
      <c r="C5" s="5"/>
      <c r="D5" s="5" t="s">
        <v>6</v>
      </c>
      <c r="E5" s="5"/>
      <c r="F5" s="5" t="s">
        <v>7</v>
      </c>
      <c r="G5" s="5"/>
      <c r="H5" s="5" t="s">
        <v>8</v>
      </c>
      <c r="I5" s="5"/>
      <c r="J5" s="6" t="s">
        <v>9</v>
      </c>
    </row>
    <row r="6" spans="1:10">
      <c r="A6" s="4" t="s">
        <v>10</v>
      </c>
      <c r="B6" s="7">
        <f>SUM(B7:B10)</f>
        <v>8533663</v>
      </c>
      <c r="C6" s="7"/>
      <c r="D6" s="7">
        <f>SUM(D7:D10)</f>
        <v>8533663</v>
      </c>
      <c r="E6" s="7"/>
      <c r="F6" s="7">
        <f>SUM(F7:F10)</f>
        <v>5689108.666666667</v>
      </c>
      <c r="G6" s="7"/>
      <c r="H6" s="7">
        <f>SUM(H7:H10)</f>
        <v>3422603.29</v>
      </c>
      <c r="I6" s="7"/>
      <c r="J6" s="8">
        <f>H6-D6</f>
        <v>-5111059.71</v>
      </c>
    </row>
    <row r="7" spans="1:10" ht="13.5" customHeight="1">
      <c r="A7" s="9" t="s">
        <v>11</v>
      </c>
      <c r="B7" s="10">
        <v>3734898</v>
      </c>
      <c r="C7" s="10"/>
      <c r="D7" s="10">
        <f>B7</f>
        <v>3734898</v>
      </c>
      <c r="E7" s="10"/>
      <c r="F7" s="10">
        <f>D7/12*8</f>
        <v>2489932</v>
      </c>
      <c r="G7" s="10"/>
      <c r="H7" s="10">
        <f>1413378.45</f>
        <v>1413378.45</v>
      </c>
      <c r="I7" s="10"/>
      <c r="J7" s="11">
        <f>H7-D7</f>
        <v>-2321519.5499999998</v>
      </c>
    </row>
    <row r="8" spans="1:10">
      <c r="A8" s="9" t="s">
        <v>12</v>
      </c>
      <c r="B8" s="10">
        <v>776510</v>
      </c>
      <c r="C8" s="10"/>
      <c r="D8" s="10">
        <f>B8</f>
        <v>776510</v>
      </c>
      <c r="E8" s="10"/>
      <c r="F8" s="10">
        <f>D8/12*8</f>
        <v>517673.33333333331</v>
      </c>
      <c r="G8" s="10"/>
      <c r="H8" s="10">
        <f>334180.78</f>
        <v>334180.78000000003</v>
      </c>
      <c r="I8" s="10"/>
      <c r="J8" s="11">
        <f>H8-D8</f>
        <v>-442329.22</v>
      </c>
    </row>
    <row r="9" spans="1:10">
      <c r="A9" s="9" t="s">
        <v>13</v>
      </c>
      <c r="B9" s="10">
        <v>3734324</v>
      </c>
      <c r="C9" s="10"/>
      <c r="D9" s="10">
        <f>B9</f>
        <v>3734324</v>
      </c>
      <c r="E9" s="10"/>
      <c r="F9" s="10">
        <f>D9/12*8</f>
        <v>2489549.3333333335</v>
      </c>
      <c r="G9" s="10"/>
      <c r="H9" s="10">
        <v>1398486.69</v>
      </c>
      <c r="I9" s="10"/>
      <c r="J9" s="11">
        <f>H9-D9</f>
        <v>-2335837.31</v>
      </c>
    </row>
    <row r="10" spans="1:10">
      <c r="A10" s="9" t="s">
        <v>14</v>
      </c>
      <c r="B10" s="10">
        <v>287931</v>
      </c>
      <c r="C10" s="10"/>
      <c r="D10" s="10">
        <f>B10</f>
        <v>287931</v>
      </c>
      <c r="E10" s="10"/>
      <c r="F10" s="10">
        <f>D10/12*8</f>
        <v>191954</v>
      </c>
      <c r="G10" s="10"/>
      <c r="H10" s="10">
        <v>276557.37</v>
      </c>
      <c r="I10" s="10"/>
      <c r="J10" s="11">
        <f>H10-D10</f>
        <v>-11373.630000000005</v>
      </c>
    </row>
    <row r="11" spans="1:10">
      <c r="A11" s="4" t="s">
        <v>15</v>
      </c>
      <c r="B11" s="12">
        <f>SUM(B12)</f>
        <v>0</v>
      </c>
      <c r="C11" s="12"/>
      <c r="D11" s="12">
        <f>SUM(D12)</f>
        <v>0</v>
      </c>
      <c r="E11" s="12"/>
      <c r="F11" s="12">
        <f>SUM(F12)</f>
        <v>0</v>
      </c>
      <c r="G11" s="12"/>
      <c r="H11" s="12">
        <f>SUM(H12)</f>
        <v>0</v>
      </c>
      <c r="I11" s="12"/>
      <c r="J11" s="8">
        <f>D11-H11</f>
        <v>0</v>
      </c>
    </row>
    <row r="12" spans="1:10">
      <c r="A12" s="9" t="s">
        <v>16</v>
      </c>
      <c r="B12" s="13">
        <v>0</v>
      </c>
      <c r="C12" s="13"/>
      <c r="D12" s="13">
        <v>0</v>
      </c>
      <c r="E12" s="13"/>
      <c r="F12" s="13">
        <v>0</v>
      </c>
      <c r="G12" s="13"/>
      <c r="H12" s="13">
        <v>0</v>
      </c>
      <c r="I12" s="13"/>
      <c r="J12" s="11">
        <f>D12-H12</f>
        <v>0</v>
      </c>
    </row>
    <row r="13" spans="1:10">
      <c r="A13" s="4" t="s">
        <v>17</v>
      </c>
      <c r="B13" s="12">
        <v>0</v>
      </c>
      <c r="C13" s="12"/>
      <c r="D13" s="12">
        <v>0</v>
      </c>
      <c r="E13" s="12"/>
      <c r="F13" s="12">
        <v>0</v>
      </c>
      <c r="G13" s="12"/>
      <c r="H13" s="12">
        <v>0</v>
      </c>
      <c r="I13" s="12"/>
      <c r="J13" s="11">
        <v>0</v>
      </c>
    </row>
    <row r="14" spans="1:10" ht="12.75" customHeight="1">
      <c r="A14" s="4" t="s">
        <v>18</v>
      </c>
      <c r="B14" s="7">
        <f>SUM(B15:B16)</f>
        <v>57796724</v>
      </c>
      <c r="C14" s="7"/>
      <c r="D14" s="7">
        <f>SUM(D15:D16)</f>
        <v>57796724</v>
      </c>
      <c r="E14" s="7"/>
      <c r="F14" s="7">
        <f>SUM(F15:F16)</f>
        <v>38531149.333333336</v>
      </c>
      <c r="G14" s="7"/>
      <c r="H14" s="7">
        <f>SUM(H15:H16)</f>
        <v>32752537.600000001</v>
      </c>
      <c r="I14" s="7"/>
      <c r="J14" s="14">
        <f>H14-D14</f>
        <v>-25044186.399999999</v>
      </c>
    </row>
    <row r="15" spans="1:10" ht="12.75" customHeight="1">
      <c r="A15" s="9" t="s">
        <v>19</v>
      </c>
      <c r="B15" s="13">
        <v>0</v>
      </c>
      <c r="C15" s="13"/>
      <c r="D15" s="13">
        <v>0</v>
      </c>
      <c r="E15" s="13"/>
      <c r="F15" s="13">
        <v>0</v>
      </c>
      <c r="G15" s="13"/>
      <c r="H15" s="13">
        <v>0</v>
      </c>
      <c r="I15" s="13"/>
      <c r="J15" s="11">
        <f>D15-H15</f>
        <v>0</v>
      </c>
    </row>
    <row r="16" spans="1:10" ht="12.75" customHeight="1">
      <c r="A16" s="9" t="s">
        <v>20</v>
      </c>
      <c r="B16" s="13">
        <v>57796724</v>
      </c>
      <c r="C16" s="13"/>
      <c r="D16" s="13">
        <f>B16</f>
        <v>57796724</v>
      </c>
      <c r="E16" s="13"/>
      <c r="F16" s="13">
        <f>D16/12*8</f>
        <v>38531149.333333336</v>
      </c>
      <c r="G16" s="13"/>
      <c r="H16" s="13">
        <v>32752537.600000001</v>
      </c>
      <c r="I16" s="13"/>
      <c r="J16" s="11">
        <f>H16-D16</f>
        <v>-25044186.399999999</v>
      </c>
    </row>
    <row r="17" spans="1:10" ht="12.75" customHeight="1">
      <c r="A17" s="4" t="s">
        <v>21</v>
      </c>
      <c r="B17" s="12">
        <f>B18</f>
        <v>2770585</v>
      </c>
      <c r="C17" s="12"/>
      <c r="D17" s="12">
        <f>D18</f>
        <v>2770585</v>
      </c>
      <c r="E17" s="12"/>
      <c r="F17" s="12">
        <f>F18</f>
        <v>1847056.6666666667</v>
      </c>
      <c r="G17" s="12"/>
      <c r="H17" s="12">
        <f>H18</f>
        <v>557832.88</v>
      </c>
      <c r="I17" s="12"/>
      <c r="J17" s="15">
        <f>J18</f>
        <v>-2212752.12</v>
      </c>
    </row>
    <row r="18" spans="1:10" ht="12.75" customHeight="1">
      <c r="A18" s="9" t="s">
        <v>22</v>
      </c>
      <c r="B18" s="13">
        <v>2770585</v>
      </c>
      <c r="C18" s="13"/>
      <c r="D18" s="13">
        <f>B18</f>
        <v>2770585</v>
      </c>
      <c r="E18" s="13"/>
      <c r="F18" s="13">
        <f>D18/12*8</f>
        <v>1847056.6666666667</v>
      </c>
      <c r="G18" s="13"/>
      <c r="H18" s="13">
        <v>557832.88</v>
      </c>
      <c r="I18" s="13"/>
      <c r="J18" s="11">
        <f>H18-D18</f>
        <v>-2212752.12</v>
      </c>
    </row>
    <row r="19" spans="1:10">
      <c r="A19" s="4" t="s">
        <v>23</v>
      </c>
      <c r="B19" s="7">
        <f>SUM(B14+B6+B17)</f>
        <v>69100972</v>
      </c>
      <c r="C19" s="7"/>
      <c r="D19" s="7">
        <f>SUM(D14+D6+D17)</f>
        <v>69100972</v>
      </c>
      <c r="E19" s="7"/>
      <c r="F19" s="7">
        <f>SUM(F14+F6+F17)</f>
        <v>46067314.666666664</v>
      </c>
      <c r="G19" s="7"/>
      <c r="H19" s="7">
        <f>SUM(H14+H6+H17)</f>
        <v>36732973.770000003</v>
      </c>
      <c r="I19" s="7"/>
      <c r="J19" s="8">
        <f>H19-D19</f>
        <v>-32367998.229999997</v>
      </c>
    </row>
    <row r="20" spans="1:10">
      <c r="A20" s="9" t="s">
        <v>24</v>
      </c>
      <c r="B20" s="7">
        <v>0</v>
      </c>
      <c r="C20" s="7"/>
      <c r="D20" s="7">
        <v>0</v>
      </c>
      <c r="E20" s="7"/>
      <c r="F20" s="7">
        <v>0</v>
      </c>
      <c r="G20" s="7"/>
      <c r="H20" s="7">
        <v>0</v>
      </c>
      <c r="I20" s="7"/>
      <c r="J20" s="8">
        <f>D20-H20</f>
        <v>0</v>
      </c>
    </row>
    <row r="21" spans="1:10">
      <c r="A21" s="4" t="s">
        <v>25</v>
      </c>
      <c r="B21" s="7">
        <f>SUM(B19:C20)</f>
        <v>69100972</v>
      </c>
      <c r="C21" s="7"/>
      <c r="D21" s="7">
        <f>SUM(D19:E20)</f>
        <v>69100972</v>
      </c>
      <c r="E21" s="7"/>
      <c r="F21" s="7">
        <f>SUM(F19:G20)</f>
        <v>46067314.666666664</v>
      </c>
      <c r="G21" s="7"/>
      <c r="H21" s="7">
        <f>SUM(H19:I20)</f>
        <v>36732973.770000003</v>
      </c>
      <c r="I21" s="7"/>
      <c r="J21" s="8">
        <f>H21-D21</f>
        <v>-32367998.229999997</v>
      </c>
    </row>
    <row r="22" spans="1:10">
      <c r="A22" s="4" t="s">
        <v>26</v>
      </c>
      <c r="B22" s="7">
        <v>0</v>
      </c>
      <c r="C22" s="7"/>
      <c r="D22" s="7">
        <v>0</v>
      </c>
      <c r="E22" s="7"/>
      <c r="F22" s="7">
        <v>0</v>
      </c>
      <c r="G22" s="7"/>
      <c r="H22" s="7">
        <f>F36-H21</f>
        <v>4246818.799999997</v>
      </c>
      <c r="I22" s="7"/>
      <c r="J22" s="16"/>
    </row>
    <row r="23" spans="1:10">
      <c r="A23" s="4" t="s">
        <v>27</v>
      </c>
      <c r="B23" s="7">
        <f>SUM(B21:C22)</f>
        <v>69100972</v>
      </c>
      <c r="C23" s="7"/>
      <c r="D23" s="7">
        <f>SUM(D21:E22)</f>
        <v>69100972</v>
      </c>
      <c r="E23" s="7"/>
      <c r="F23" s="7">
        <f>SUM(F21:G22)</f>
        <v>46067314.666666664</v>
      </c>
      <c r="G23" s="7"/>
      <c r="H23" s="7">
        <f>SUM(H21:I22)</f>
        <v>40979792.57</v>
      </c>
      <c r="I23" s="7"/>
      <c r="J23" s="8">
        <f>J21</f>
        <v>-32367998.229999997</v>
      </c>
    </row>
    <row r="24" spans="1:10">
      <c r="A24" s="17"/>
      <c r="B24" s="3"/>
      <c r="C24" s="3"/>
      <c r="D24" s="3"/>
      <c r="E24" s="3"/>
      <c r="F24" s="2"/>
      <c r="G24" s="2"/>
      <c r="H24" s="2"/>
      <c r="I24" s="2"/>
      <c r="J24" s="2"/>
    </row>
    <row r="25" spans="1:10" ht="22.5">
      <c r="A25" s="4" t="s">
        <v>28</v>
      </c>
      <c r="B25" s="18" t="s">
        <v>29</v>
      </c>
      <c r="C25" s="18" t="s">
        <v>30</v>
      </c>
      <c r="D25" s="18" t="s">
        <v>31</v>
      </c>
      <c r="E25" s="18" t="s">
        <v>32</v>
      </c>
      <c r="F25" s="19" t="s">
        <v>33</v>
      </c>
      <c r="G25" s="19" t="s">
        <v>34</v>
      </c>
      <c r="H25" s="19" t="s">
        <v>35</v>
      </c>
      <c r="I25" s="19" t="s">
        <v>36</v>
      </c>
      <c r="J25" s="19" t="s">
        <v>37</v>
      </c>
    </row>
    <row r="26" spans="1:10">
      <c r="A26" s="4" t="s">
        <v>28</v>
      </c>
      <c r="B26" s="20">
        <f>B27+B28</f>
        <v>64878447</v>
      </c>
      <c r="C26" s="21">
        <f t="shared" ref="C26:C33" si="0">D26-B26</f>
        <v>0</v>
      </c>
      <c r="D26" s="20">
        <f>D27+D28</f>
        <v>64878447</v>
      </c>
      <c r="E26" s="20">
        <f>E27+E28</f>
        <v>49501410.93</v>
      </c>
      <c r="F26" s="20">
        <f>F27+F28</f>
        <v>39296275.479999997</v>
      </c>
      <c r="G26" s="20">
        <f>G27+G28</f>
        <v>32253656.539999999</v>
      </c>
      <c r="H26" s="22">
        <f t="shared" ref="H26:J36" si="1">D26-E26</f>
        <v>15377036.07</v>
      </c>
      <c r="I26" s="22">
        <f t="shared" si="1"/>
        <v>10205135.450000003</v>
      </c>
      <c r="J26" s="23">
        <f t="shared" si="1"/>
        <v>7042618.9399999976</v>
      </c>
    </row>
    <row r="27" spans="1:10">
      <c r="A27" s="9" t="s">
        <v>38</v>
      </c>
      <c r="B27" s="24">
        <f>32438285+12152893+442450+72684</f>
        <v>45106312</v>
      </c>
      <c r="C27" s="24">
        <f t="shared" si="0"/>
        <v>0</v>
      </c>
      <c r="D27" s="24">
        <f>32438285+12152893+402450+112684</f>
        <v>45106312</v>
      </c>
      <c r="E27" s="24">
        <f>19453695.49+12148650+177876.2+55365.28</f>
        <v>31835586.969999999</v>
      </c>
      <c r="F27" s="24">
        <f>19453695.49+8677551.86+177876.2+55365.28</f>
        <v>28364488.829999998</v>
      </c>
      <c r="G27" s="24">
        <f>19453695.49+4364670.82+176343.2+55365.28</f>
        <v>24050074.789999999</v>
      </c>
      <c r="H27" s="25">
        <f t="shared" si="1"/>
        <v>13270725.030000001</v>
      </c>
      <c r="I27" s="25">
        <f t="shared" si="1"/>
        <v>3471098.1400000006</v>
      </c>
      <c r="J27" s="26">
        <f t="shared" si="1"/>
        <v>4314414.0399999991</v>
      </c>
    </row>
    <row r="28" spans="1:10">
      <c r="A28" s="9" t="s">
        <v>39</v>
      </c>
      <c r="B28" s="24">
        <f>5092270+200966+12901454+132483+866972+312500+2230+199664+1510+62086</f>
        <v>19772135</v>
      </c>
      <c r="C28" s="24">
        <f t="shared" si="0"/>
        <v>0</v>
      </c>
      <c r="D28" s="24">
        <f>4432270+200966+13551454+142483+866972+312500+37230+164664+1510+62086</f>
        <v>19772135</v>
      </c>
      <c r="E28" s="24">
        <f>51266975.17-33601151.21</f>
        <v>17665823.960000001</v>
      </c>
      <c r="F28" s="24">
        <f>40979792.57-30048005.92</f>
        <v>10931786.649999999</v>
      </c>
      <c r="G28" s="24">
        <f>33810320.72-25606738.97</f>
        <v>8203581.75</v>
      </c>
      <c r="H28" s="25">
        <f t="shared" si="1"/>
        <v>2106311.0399999991</v>
      </c>
      <c r="I28" s="25">
        <f t="shared" si="1"/>
        <v>6734037.3100000024</v>
      </c>
      <c r="J28" s="26">
        <f t="shared" si="1"/>
        <v>2728204.8999999985</v>
      </c>
    </row>
    <row r="29" spans="1:10">
      <c r="A29" s="4" t="s">
        <v>40</v>
      </c>
      <c r="B29" s="21">
        <f>B30+B31</f>
        <v>1076543</v>
      </c>
      <c r="C29" s="21">
        <f t="shared" si="0"/>
        <v>-235500</v>
      </c>
      <c r="D29" s="21">
        <f>D30+D31</f>
        <v>841043</v>
      </c>
      <c r="E29" s="21">
        <f>E30+E31</f>
        <v>724511.09</v>
      </c>
      <c r="F29" s="21">
        <f>F30+F31</f>
        <v>723961.09</v>
      </c>
      <c r="G29" s="21">
        <f>G30+G31</f>
        <v>606826.43999999994</v>
      </c>
      <c r="H29" s="22">
        <f t="shared" si="1"/>
        <v>116531.91000000003</v>
      </c>
      <c r="I29" s="22">
        <f t="shared" si="1"/>
        <v>550</v>
      </c>
      <c r="J29" s="23">
        <f t="shared" si="1"/>
        <v>117134.65000000002</v>
      </c>
    </row>
    <row r="30" spans="1:10">
      <c r="A30" s="9" t="s">
        <v>41</v>
      </c>
      <c r="B30" s="24">
        <v>110915</v>
      </c>
      <c r="C30" s="24">
        <f t="shared" si="0"/>
        <v>0</v>
      </c>
      <c r="D30" s="24">
        <v>110915</v>
      </c>
      <c r="E30" s="24">
        <v>550</v>
      </c>
      <c r="F30" s="24">
        <v>0</v>
      </c>
      <c r="G30" s="24">
        <v>0</v>
      </c>
      <c r="H30" s="25">
        <f t="shared" si="1"/>
        <v>110365</v>
      </c>
      <c r="I30" s="25">
        <f t="shared" si="1"/>
        <v>550</v>
      </c>
      <c r="J30" s="26">
        <f t="shared" si="1"/>
        <v>0</v>
      </c>
    </row>
    <row r="31" spans="1:10">
      <c r="A31" s="9" t="s">
        <v>42</v>
      </c>
      <c r="B31" s="24">
        <f>965628</f>
        <v>965628</v>
      </c>
      <c r="C31" s="24">
        <f t="shared" si="0"/>
        <v>-235500</v>
      </c>
      <c r="D31" s="24">
        <f>730128</f>
        <v>730128</v>
      </c>
      <c r="E31" s="24">
        <f>723961.09</f>
        <v>723961.09</v>
      </c>
      <c r="F31" s="24">
        <f>723961.09</f>
        <v>723961.09</v>
      </c>
      <c r="G31" s="24">
        <f>606826.44</f>
        <v>606826.43999999994</v>
      </c>
      <c r="H31" s="25">
        <f t="shared" si="1"/>
        <v>6166.9100000000326</v>
      </c>
      <c r="I31" s="25">
        <f t="shared" si="1"/>
        <v>0</v>
      </c>
      <c r="J31" s="26">
        <f t="shared" si="1"/>
        <v>117134.65000000002</v>
      </c>
    </row>
    <row r="32" spans="1:10">
      <c r="A32" s="4" t="s">
        <v>43</v>
      </c>
      <c r="B32" s="21">
        <v>100000</v>
      </c>
      <c r="C32" s="21">
        <f t="shared" si="0"/>
        <v>-79000</v>
      </c>
      <c r="D32" s="21">
        <v>21000</v>
      </c>
      <c r="E32" s="21">
        <v>0</v>
      </c>
      <c r="F32" s="21">
        <v>0</v>
      </c>
      <c r="G32" s="21">
        <v>0</v>
      </c>
      <c r="H32" s="22">
        <f t="shared" si="1"/>
        <v>21000</v>
      </c>
      <c r="I32" s="22">
        <f t="shared" si="1"/>
        <v>0</v>
      </c>
      <c r="J32" s="23">
        <f t="shared" si="1"/>
        <v>0</v>
      </c>
    </row>
    <row r="33" spans="1:10">
      <c r="A33" s="9" t="s">
        <v>44</v>
      </c>
      <c r="B33" s="24">
        <f>249541+2770586+25855</f>
        <v>3045982</v>
      </c>
      <c r="C33" s="24">
        <f t="shared" si="0"/>
        <v>314500</v>
      </c>
      <c r="D33" s="24">
        <f>249541+2770586+340355</f>
        <v>3360482</v>
      </c>
      <c r="E33" s="24">
        <f>231844.77+557832.88+251375.5</f>
        <v>1041053.15</v>
      </c>
      <c r="F33" s="24">
        <f>150347.62+557832.88+251375.5</f>
        <v>959556</v>
      </c>
      <c r="G33" s="24">
        <f>140629.36+557832.88+251375.5</f>
        <v>949837.74</v>
      </c>
      <c r="H33" s="25">
        <f t="shared" si="1"/>
        <v>2319428.85</v>
      </c>
      <c r="I33" s="25">
        <f t="shared" si="1"/>
        <v>81497.150000000023</v>
      </c>
      <c r="J33" s="26">
        <f t="shared" si="1"/>
        <v>9718.2600000000093</v>
      </c>
    </row>
    <row r="34" spans="1:10">
      <c r="A34" s="4" t="s">
        <v>45</v>
      </c>
      <c r="B34" s="21">
        <f>SUM(B26+B29+B32+B33)</f>
        <v>69100972</v>
      </c>
      <c r="C34" s="21">
        <f>SUM(C26,C29,C32,C33)</f>
        <v>0</v>
      </c>
      <c r="D34" s="21">
        <f>SUM(D26+D29+D32+D33)</f>
        <v>69100972</v>
      </c>
      <c r="E34" s="21">
        <f>SUM(E26+E29+E32+E33)</f>
        <v>51266975.170000002</v>
      </c>
      <c r="F34" s="21">
        <f>SUM(F26+F29+F32+F33)</f>
        <v>40979792.57</v>
      </c>
      <c r="G34" s="21">
        <f>SUM(G26+G29+G32+G33)</f>
        <v>33810320.719999999</v>
      </c>
      <c r="H34" s="22">
        <f t="shared" si="1"/>
        <v>17833996.829999998</v>
      </c>
      <c r="I34" s="22">
        <f t="shared" si="1"/>
        <v>10287182.600000001</v>
      </c>
      <c r="J34" s="23">
        <f t="shared" si="1"/>
        <v>7169471.8500000015</v>
      </c>
    </row>
    <row r="35" spans="1:10">
      <c r="A35" s="9" t="s">
        <v>46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2">
        <f t="shared" si="1"/>
        <v>0</v>
      </c>
      <c r="I35" s="22">
        <f t="shared" si="1"/>
        <v>0</v>
      </c>
      <c r="J35" s="23">
        <f t="shared" si="1"/>
        <v>0</v>
      </c>
    </row>
    <row r="36" spans="1:10">
      <c r="A36" s="4" t="s">
        <v>47</v>
      </c>
      <c r="B36" s="21">
        <f>SUM(B34:B35)</f>
        <v>69100972</v>
      </c>
      <c r="C36" s="24">
        <f>SUM(C34,C35)</f>
        <v>0</v>
      </c>
      <c r="D36" s="21">
        <f>SUM(D34:D35)</f>
        <v>69100972</v>
      </c>
      <c r="E36" s="21">
        <f>SUM(E34:E35)</f>
        <v>51266975.170000002</v>
      </c>
      <c r="F36" s="21">
        <f>SUM(F34:F35)</f>
        <v>40979792.57</v>
      </c>
      <c r="G36" s="21">
        <f>SUM(G34:G35)</f>
        <v>33810320.719999999</v>
      </c>
      <c r="H36" s="22">
        <f t="shared" si="1"/>
        <v>17833996.829999998</v>
      </c>
      <c r="I36" s="22">
        <f t="shared" si="1"/>
        <v>10287182.600000001</v>
      </c>
      <c r="J36" s="23">
        <f t="shared" si="1"/>
        <v>7169471.8500000015</v>
      </c>
    </row>
    <row r="37" spans="1:10">
      <c r="A37" s="4" t="s">
        <v>48</v>
      </c>
      <c r="B37" s="24">
        <v>0</v>
      </c>
      <c r="C37" s="21">
        <v>0</v>
      </c>
      <c r="D37" s="24">
        <v>0</v>
      </c>
      <c r="E37" s="24">
        <v>0</v>
      </c>
      <c r="F37" s="24">
        <f>H23-F36</f>
        <v>0</v>
      </c>
      <c r="G37" s="24">
        <v>0</v>
      </c>
      <c r="H37" s="22">
        <f>D37-E37</f>
        <v>0</v>
      </c>
      <c r="I37" s="22">
        <v>0</v>
      </c>
      <c r="J37" s="23">
        <v>0</v>
      </c>
    </row>
    <row r="38" spans="1:10">
      <c r="A38" s="4" t="s">
        <v>49</v>
      </c>
      <c r="B38" s="21">
        <f>SUM(B36:B37)</f>
        <v>69100972</v>
      </c>
      <c r="C38" s="24">
        <f>SUM(C36,C37)</f>
        <v>0</v>
      </c>
      <c r="D38" s="21">
        <f>SUM(D36:D37)</f>
        <v>69100972</v>
      </c>
      <c r="E38" s="21">
        <f>SUM(E36:E37)</f>
        <v>51266975.170000002</v>
      </c>
      <c r="F38" s="21">
        <f>SUM(F36:F37)</f>
        <v>40979792.57</v>
      </c>
      <c r="G38" s="21">
        <f>SUM(G36:G37)</f>
        <v>33810320.719999999</v>
      </c>
      <c r="H38" s="22">
        <f>D38-E38</f>
        <v>17833996.829999998</v>
      </c>
      <c r="I38" s="22">
        <f>E38-F36</f>
        <v>10287182.600000001</v>
      </c>
      <c r="J38" s="23">
        <f>F36-G38</f>
        <v>7169471.8500000015</v>
      </c>
    </row>
    <row r="40" spans="1:10">
      <c r="C40" s="27"/>
      <c r="I40" s="28"/>
    </row>
    <row r="41" spans="1:10">
      <c r="A41" s="29" t="s">
        <v>50</v>
      </c>
      <c r="B41" s="29"/>
      <c r="C41" s="29"/>
      <c r="D41" s="29"/>
      <c r="E41" s="29"/>
      <c r="F41" s="29"/>
      <c r="I41" s="28"/>
    </row>
    <row r="42" spans="1:10">
      <c r="A42" s="30" t="s">
        <v>51</v>
      </c>
      <c r="B42" s="30"/>
      <c r="C42" s="30"/>
      <c r="D42" s="30"/>
      <c r="E42" s="30"/>
      <c r="F42" s="30"/>
    </row>
    <row r="43" spans="1:10">
      <c r="A43" s="31" t="s">
        <v>52</v>
      </c>
    </row>
  </sheetData>
  <mergeCells count="82">
    <mergeCell ref="B24:C24"/>
    <mergeCell ref="D24:E24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1:I1"/>
    <mergeCell ref="A2:I2"/>
    <mergeCell ref="A3:I3"/>
    <mergeCell ref="C4:D4"/>
    <mergeCell ref="B5:C5"/>
    <mergeCell ref="D5:E5"/>
    <mergeCell ref="F5:G5"/>
    <mergeCell ref="H5:I5"/>
  </mergeCells>
  <printOptions horizontalCentered="1" verticalCentered="1"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4 BIME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liviabenetti</dc:creator>
  <cp:lastModifiedBy>liviabenetti</cp:lastModifiedBy>
  <dcterms:created xsi:type="dcterms:W3CDTF">2020-09-24T17:47:28Z</dcterms:created>
  <dcterms:modified xsi:type="dcterms:W3CDTF">2020-09-24T17:48:16Z</dcterms:modified>
</cp:coreProperties>
</file>